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Головний  бух\РИЗИКИ КРУ\"/>
    </mc:Choice>
  </mc:AlternateContent>
  <xr:revisionPtr revIDLastSave="0" documentId="13_ncr:1_{C3F5C6C9-59DC-4B1F-96F9-FCA14F5F88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Лист1!$A$1:$BZ$17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BU11" i="1" l="1"/>
  <c r="BS11" i="1"/>
  <c r="BR11" i="1"/>
  <c r="BQ11" i="1"/>
  <c r="BN11" i="1"/>
  <c r="BM11" i="1"/>
  <c r="BL11" i="1"/>
  <c r="BI11" i="1"/>
  <c r="BH11" i="1"/>
  <c r="BG11" i="1"/>
  <c r="BD11" i="1"/>
  <c r="BB11" i="1"/>
  <c r="AZ11" i="1"/>
  <c r="AX11" i="1"/>
  <c r="AW11" i="1"/>
  <c r="AV11" i="1"/>
  <c r="AS11" i="1"/>
  <c r="AR11" i="1"/>
  <c r="AQ11" i="1"/>
  <c r="AN11" i="1"/>
  <c r="AM11" i="1"/>
  <c r="AL11" i="1"/>
  <c r="AI11" i="1"/>
  <c r="AG11" i="1"/>
  <c r="AE11" i="1"/>
  <c r="AD11" i="1"/>
  <c r="AC11" i="1"/>
  <c r="Z11" i="1"/>
  <c r="X11" i="1"/>
  <c r="W11" i="1"/>
  <c r="V11" i="1"/>
  <c r="S11" i="1"/>
  <c r="R11" i="1"/>
  <c r="Q11" i="1"/>
  <c r="N11" i="1"/>
  <c r="L11" i="1"/>
  <c r="J11" i="1"/>
  <c r="I11" i="1"/>
  <c r="BV10" i="1"/>
  <c r="BV11" i="1" s="1"/>
  <c r="BP10" i="1"/>
  <c r="BP11" i="1" s="1"/>
  <c r="BK10" i="1"/>
  <c r="BK11" i="1" s="1"/>
  <c r="BF10" i="1"/>
  <c r="BF11" i="1" s="1"/>
  <c r="BF12" i="1" s="1"/>
  <c r="BE10" i="1"/>
  <c r="BE11" i="1" s="1"/>
  <c r="BC10" i="1"/>
  <c r="BC11" i="1" s="1"/>
  <c r="BA10" i="1"/>
  <c r="BA11" i="1" s="1"/>
  <c r="AU10" i="1"/>
  <c r="AU11" i="1" s="1"/>
  <c r="AU12" i="1" s="1"/>
  <c r="AP10" i="1"/>
  <c r="AP11" i="1" s="1"/>
  <c r="AP12" i="1" s="1"/>
  <c r="AK10" i="1"/>
  <c r="AK11" i="1" s="1"/>
  <c r="AJ10" i="1"/>
  <c r="AJ11" i="1" s="1"/>
  <c r="AH10" i="1"/>
  <c r="AH11" i="1" s="1"/>
  <c r="AB10" i="1"/>
  <c r="AB11" i="1" s="1"/>
  <c r="AB12" i="1" s="1"/>
  <c r="AA10" i="1"/>
  <c r="AA11" i="1" s="1"/>
  <c r="U10" i="1"/>
  <c r="U11" i="1" s="1"/>
  <c r="U12" i="1" s="1"/>
  <c r="P10" i="1"/>
  <c r="P11" i="1" s="1"/>
  <c r="O10" i="1"/>
  <c r="O11" i="1" s="1"/>
  <c r="M10" i="1"/>
  <c r="M11" i="1" s="1"/>
  <c r="G10" i="1"/>
  <c r="G11" i="1" s="1"/>
  <c r="G12" i="1" l="1"/>
  <c r="T10" i="1"/>
  <c r="T11" i="1" s="1"/>
  <c r="P12" i="1"/>
  <c r="Y10" i="1"/>
  <c r="Y11" i="1" s="1"/>
  <c r="AK12" i="1"/>
  <c r="AY10" i="1"/>
  <c r="AY11" i="1" s="1"/>
  <c r="BK12" i="1"/>
  <c r="BP12" i="1"/>
  <c r="AF10" i="1"/>
  <c r="AF11" i="1" s="1"/>
  <c r="AO10" i="1"/>
  <c r="AO11" i="1" s="1"/>
  <c r="BJ10" i="1"/>
  <c r="BJ11" i="1" s="1"/>
  <c r="BO10" i="1"/>
  <c r="BO11" i="1" s="1"/>
  <c r="BT10" i="1"/>
  <c r="BT11" i="1" s="1"/>
  <c r="K10" i="1"/>
  <c r="K11" i="1" s="1"/>
  <c r="AT10" i="1"/>
  <c r="AT11" i="1" s="1"/>
</calcChain>
</file>

<file path=xl/sharedStrings.xml><?xml version="1.0" encoding="utf-8"?>
<sst xmlns="http://schemas.openxmlformats.org/spreadsheetml/2006/main" count="126" uniqueCount="98">
  <si>
    <t>Таблиця 2</t>
  </si>
  <si>
    <t>тис. грн</t>
  </si>
  <si>
    <t>Орган управліня</t>
  </si>
  <si>
    <t>Код за ЄДРПОУ об"єкта контролю</t>
  </si>
  <si>
    <t>Назва обєкта контролю</t>
  </si>
  <si>
    <t>Остання ревізія (рік, квартал, місяць)</t>
  </si>
  <si>
    <t>Ризики</t>
  </si>
  <si>
    <t>Примітка</t>
  </si>
  <si>
    <t>Галузь</t>
  </si>
  <si>
    <t>код ЄДРПОУ</t>
  </si>
  <si>
    <t>назва</t>
  </si>
  <si>
    <t xml:space="preserve">Чистий дохід від реалізації продукції (товарів, робіт, послуг) </t>
  </si>
  <si>
    <t>Чистий збиток</t>
  </si>
  <si>
    <t>Первісна вартість основних засобів</t>
  </si>
  <si>
    <t xml:space="preserve">Зменшення вартості активів внаслідок їх втрати, вибуття, переоцінки, втрати від зменшення корисності, інших змін </t>
  </si>
  <si>
    <t>Зростання вартості запасів</t>
  </si>
  <si>
    <t xml:space="preserve">Питома вага інших операційних доходів (тобто від не основної діяльності) у складі загальної суми доходів від операційної діяльності </t>
  </si>
  <si>
    <t>Капітальні інвестиції (капітальне будівництво, капітальний ремонт, придбання (виготовлення) основних засобів та ін.)</t>
  </si>
  <si>
    <t>Довгострокові фінансові інвестиції</t>
  </si>
  <si>
    <t>Збільшення дебіторської заборгованості за продукцію, товари, роботи, послуги</t>
  </si>
  <si>
    <t>Державні закупівлі в одного учасника (крім закупівель комунальних послуг)</t>
  </si>
  <si>
    <t>Державні закупівлі у суб'єктів підприємницької діяльності - фізичних осіб</t>
  </si>
  <si>
    <t>Експортно-імпортні операції</t>
  </si>
  <si>
    <t xml:space="preserve">Неефективність господарської діяльності підприємства
Коефіцієнт рентабельності діяльності 
</t>
  </si>
  <si>
    <t xml:space="preserve">Недостатність оборотних засобів підприємства для погашення своїх поточних зобов’язань протягом року. 
Коефіцієнт покриття
</t>
  </si>
  <si>
    <t xml:space="preserve">Залежність підприємства від зовнішніх фінансових джерел  (співвідношення власних та позикових коштів) 
Коефіцієнт фінансової стійкості </t>
  </si>
  <si>
    <t>Витрати на благодійну, спонсорську та іншу безповоротну допомогу, які перевищують обсяги, визначені фінансовим планом, або граничний розмір, визначений постановою Кабінету Міністрів України від 29.11.2006 № 1673 (в разі відсутності фінансового плану)</t>
  </si>
  <si>
    <t>Витрати на капітальні інвестиції, благодійну, спонсорську допомогу тощо (всупереч вимогам постанови Кабінету Міністрів України від 03.10.2012 № 899) у разі відсутності затвердженого фінансового плану</t>
  </si>
  <si>
    <t>Загальна сума бюджетних коштів, які виділено у вигляді дотацій, субвенцій, фінансової підтримки з усіх рівнів бюджету, на виконання державних та місцевих програм тощо</t>
  </si>
  <si>
    <t>Останній період, охоплений контрольним заходом у плановому порядку</t>
  </si>
  <si>
    <t>ризик 1</t>
  </si>
  <si>
    <t>ризик 2</t>
  </si>
  <si>
    <t>ризик 3</t>
  </si>
  <si>
    <t>ризик 4</t>
  </si>
  <si>
    <t>ризик 5</t>
  </si>
  <si>
    <t>ризик 6</t>
  </si>
  <si>
    <t>ризик 7</t>
  </si>
  <si>
    <t>ризик 8</t>
  </si>
  <si>
    <t>ризик 9</t>
  </si>
  <si>
    <t>ризик 10</t>
  </si>
  <si>
    <t>ризик 11</t>
  </si>
  <si>
    <t>ризик 12</t>
  </si>
  <si>
    <t>ризик 16</t>
  </si>
  <si>
    <t>ризик 17</t>
  </si>
  <si>
    <t>ризик 18</t>
  </si>
  <si>
    <t>ризик 19</t>
  </si>
  <si>
    <t>ризик 20</t>
  </si>
  <si>
    <t>ризик 21</t>
  </si>
  <si>
    <t>ризик 22</t>
  </si>
  <si>
    <t>Всього:</t>
  </si>
  <si>
    <t>категорія</t>
  </si>
  <si>
    <t>Виконавець, телефон</t>
  </si>
  <si>
    <t>Керівник</t>
  </si>
  <si>
    <t>(Ініціали, прізвище)</t>
  </si>
  <si>
    <t>1</t>
  </si>
  <si>
    <t>3</t>
  </si>
  <si>
    <t>5</t>
  </si>
  <si>
    <t>7</t>
  </si>
  <si>
    <t>9</t>
  </si>
  <si>
    <t>11</t>
  </si>
  <si>
    <t>13</t>
  </si>
  <si>
    <t>15</t>
  </si>
  <si>
    <t>17</t>
  </si>
  <si>
    <t>19</t>
  </si>
  <si>
    <t>21</t>
  </si>
  <si>
    <t>23</t>
  </si>
  <si>
    <t>25</t>
  </si>
  <si>
    <t>27</t>
  </si>
  <si>
    <t>29</t>
  </si>
  <si>
    <t>33</t>
  </si>
  <si>
    <t>35</t>
  </si>
  <si>
    <t>37</t>
  </si>
  <si>
    <t>39</t>
  </si>
  <si>
    <t>41</t>
  </si>
  <si>
    <t>43</t>
  </si>
  <si>
    <t>45</t>
  </si>
  <si>
    <t>47</t>
  </si>
  <si>
    <t>49</t>
  </si>
  <si>
    <t>51</t>
  </si>
  <si>
    <t>53</t>
  </si>
  <si>
    <t>55</t>
  </si>
  <si>
    <t>57</t>
  </si>
  <si>
    <t>59</t>
  </si>
  <si>
    <t>61</t>
  </si>
  <si>
    <t>63</t>
  </si>
  <si>
    <t>65</t>
  </si>
  <si>
    <t>67</t>
  </si>
  <si>
    <t>69</t>
  </si>
  <si>
    <t>71</t>
  </si>
  <si>
    <t>73</t>
  </si>
  <si>
    <t>75</t>
  </si>
  <si>
    <t>охорона здоровя</t>
  </si>
  <si>
    <t>2020,04</t>
  </si>
  <si>
    <t>Департамент охорони здоровя</t>
  </si>
  <si>
    <t>01982755</t>
  </si>
  <si>
    <t>Комунальне некомерційне підприємство "Вінницька міська клінічна лікарня №3"</t>
  </si>
  <si>
    <t>05484534</t>
  </si>
  <si>
    <t>Інформація щодо діяльності суб'єкта господарювання  КНП "ВМКЛ №3"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</si>
</sst>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left" vertical="center" wrapText="1"/>
    </xf>
    <xf numFmtId="49" fontId="7" fillId="0" borderId="8" xfId="0" applyNumberFormat="1" applyFont="1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left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4" fontId="2" fillId="2" borderId="0" xfId="0" applyNumberFormat="1" applyFont="1" applyFill="1" applyAlignment="1">
      <alignment horizontal="left" vertical="center" wrapText="1"/>
    </xf>
    <xf numFmtId="4" fontId="2" fillId="3" borderId="0" xfId="0" applyNumberFormat="1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 patternType="none">
          <bgColor indexed="6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3"/>
  <sheetViews>
    <sheetView tabSelected="1" view="pageBreakPreview" zoomScale="89" zoomScaleNormal="70" zoomScaleSheetLayoutView="89" workbookViewId="0">
      <selection activeCell="A13" sqref="A13"/>
    </sheetView>
  </sheetViews>
  <sheetFormatPr defaultRowHeight="18.75" x14ac:dyDescent="0.3"/>
  <cols>
    <col min="12" max="12" width="8.59765625" customWidth="1"/>
    <col min="13" max="13" width="6.796875" customWidth="1"/>
    <col min="14" max="14" width="7.8984375" customWidth="1"/>
    <col min="15" max="15" width="6.8984375" customWidth="1"/>
    <col min="16" max="16" width="7.5" customWidth="1"/>
    <col min="17" max="17" width="7.09765625" customWidth="1"/>
    <col min="18" max="18" width="7.19921875" customWidth="1"/>
    <col min="19" max="19" width="8.296875" customWidth="1"/>
    <col min="20" max="20" width="9.69921875" customWidth="1"/>
    <col min="21" max="21" width="7.3984375" customWidth="1"/>
    <col min="22" max="22" width="6.5" customWidth="1"/>
    <col min="23" max="24" width="7.5" customWidth="1"/>
    <col min="31" max="31" width="8" customWidth="1"/>
    <col min="33" max="33" width="8.09765625" customWidth="1"/>
    <col min="34" max="34" width="7.8984375" customWidth="1"/>
    <col min="35" max="35" width="8.296875" customWidth="1"/>
    <col min="36" max="36" width="8.09765625" customWidth="1"/>
    <col min="37" max="37" width="8.296875" customWidth="1"/>
    <col min="38" max="38" width="7.8984375" customWidth="1"/>
    <col min="39" max="39" width="8.09765625" customWidth="1"/>
    <col min="40" max="40" width="7.796875" customWidth="1"/>
    <col min="41" max="41" width="10.69921875" customWidth="1"/>
    <col min="42" max="45" width="7.8984375" customWidth="1"/>
    <col min="46" max="46" width="8.59765625" customWidth="1"/>
    <col min="47" max="47" width="8.09765625" customWidth="1"/>
    <col min="48" max="48" width="7.8984375" customWidth="1"/>
    <col min="49" max="49" width="8" customWidth="1"/>
    <col min="50" max="50" width="7.8984375" customWidth="1"/>
    <col min="51" max="51" width="8" customWidth="1"/>
    <col min="56" max="56" width="7.19921875" customWidth="1"/>
    <col min="58" max="58" width="8.09765625" customWidth="1"/>
    <col min="59" max="59" width="8" customWidth="1"/>
    <col min="60" max="60" width="8.8984375" customWidth="1"/>
    <col min="61" max="61" width="8.296875" customWidth="1"/>
    <col min="62" max="62" width="8.8984375" customWidth="1"/>
    <col min="63" max="63" width="9.69921875" customWidth="1"/>
    <col min="65" max="65" width="10" customWidth="1"/>
    <col min="66" max="66" width="10.09765625" customWidth="1"/>
    <col min="67" max="67" width="10" customWidth="1"/>
  </cols>
  <sheetData>
    <row r="1" spans="1:75" ht="20.25" x14ac:dyDescent="0.3">
      <c r="A1" s="49"/>
      <c r="B1" s="49"/>
      <c r="C1" s="49"/>
      <c r="D1" s="49"/>
      <c r="E1" s="1"/>
      <c r="G1" s="1"/>
      <c r="H1" s="1"/>
      <c r="I1" s="1"/>
      <c r="K1" s="1"/>
      <c r="L1" s="1"/>
      <c r="M1" s="1"/>
      <c r="N1" s="1"/>
      <c r="O1" s="1"/>
      <c r="P1" s="1"/>
      <c r="R1" s="22"/>
      <c r="S1" s="21" t="s">
        <v>0</v>
      </c>
      <c r="T1" s="19"/>
      <c r="V1" s="2"/>
      <c r="W1" s="2"/>
      <c r="X1" s="2"/>
      <c r="Y1" s="2"/>
      <c r="Z1" s="2"/>
      <c r="AA1" s="2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31.5" customHeight="1" x14ac:dyDescent="0.3">
      <c r="A2" s="2"/>
      <c r="B2" s="53" t="s">
        <v>97</v>
      </c>
      <c r="C2" s="54"/>
      <c r="D2" s="54"/>
      <c r="E2" s="54"/>
      <c r="F2" s="54"/>
      <c r="G2" s="55"/>
      <c r="H2" s="55"/>
      <c r="I2" s="55"/>
      <c r="J2" s="55"/>
      <c r="K2" s="55"/>
      <c r="L2" s="55"/>
      <c r="M2" s="55"/>
      <c r="N2" s="55"/>
      <c r="O2" s="18"/>
      <c r="P2" s="18"/>
      <c r="Q2" s="18"/>
      <c r="R2" s="18"/>
      <c r="S2" s="2"/>
      <c r="T2" s="2"/>
      <c r="U2" s="2"/>
      <c r="V2" s="2"/>
      <c r="W2" s="2"/>
      <c r="X2" s="2"/>
      <c r="Y2" s="2"/>
      <c r="Z2" s="2"/>
      <c r="AA2" s="2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1"/>
    </row>
    <row r="3" spans="1:75" x14ac:dyDescent="0.3">
      <c r="A3" s="1"/>
      <c r="B3" s="1"/>
      <c r="C3" s="1"/>
      <c r="D3" s="2"/>
      <c r="E3" s="2"/>
      <c r="F3" s="2"/>
      <c r="H3" s="2"/>
      <c r="I3" s="2"/>
      <c r="J3" s="2"/>
      <c r="L3" s="1"/>
      <c r="M3" s="5"/>
      <c r="N3" s="4"/>
      <c r="O3" s="4"/>
      <c r="P3" s="4"/>
      <c r="Q3" s="4"/>
      <c r="R3" s="4"/>
      <c r="T3" s="5" t="s">
        <v>1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1"/>
    </row>
    <row r="4" spans="1:75" x14ac:dyDescent="0.3">
      <c r="A4" s="50" t="s">
        <v>2</v>
      </c>
      <c r="B4" s="51"/>
      <c r="C4" s="52"/>
      <c r="D4" s="26" t="s">
        <v>3</v>
      </c>
      <c r="E4" s="26" t="s">
        <v>4</v>
      </c>
      <c r="F4" s="26" t="s">
        <v>5</v>
      </c>
      <c r="G4" s="23" t="s">
        <v>6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26" t="s">
        <v>7</v>
      </c>
    </row>
    <row r="5" spans="1:75" x14ac:dyDescent="0.3">
      <c r="A5" s="34" t="s">
        <v>8</v>
      </c>
      <c r="B5" s="37" t="s">
        <v>9</v>
      </c>
      <c r="C5" s="34" t="s">
        <v>10</v>
      </c>
      <c r="D5" s="27"/>
      <c r="E5" s="27"/>
      <c r="F5" s="27"/>
      <c r="G5" s="33" t="s">
        <v>11</v>
      </c>
      <c r="H5" s="33"/>
      <c r="I5" s="33"/>
      <c r="J5" s="33"/>
      <c r="K5" s="33"/>
      <c r="L5" s="40" t="s">
        <v>12</v>
      </c>
      <c r="M5" s="41"/>
      <c r="N5" s="40" t="s">
        <v>13</v>
      </c>
      <c r="O5" s="44"/>
      <c r="P5" s="40" t="s">
        <v>14</v>
      </c>
      <c r="Q5" s="41"/>
      <c r="R5" s="41"/>
      <c r="S5" s="41"/>
      <c r="T5" s="44"/>
      <c r="U5" s="40" t="s">
        <v>15</v>
      </c>
      <c r="V5" s="41"/>
      <c r="W5" s="41"/>
      <c r="X5" s="41"/>
      <c r="Y5" s="44"/>
      <c r="Z5" s="40" t="s">
        <v>16</v>
      </c>
      <c r="AA5" s="44"/>
      <c r="AB5" s="40" t="s">
        <v>17</v>
      </c>
      <c r="AC5" s="41"/>
      <c r="AD5" s="41"/>
      <c r="AE5" s="41"/>
      <c r="AF5" s="44"/>
      <c r="AG5" s="40" t="s">
        <v>18</v>
      </c>
      <c r="AH5" s="44"/>
      <c r="AI5" s="40" t="s">
        <v>19</v>
      </c>
      <c r="AJ5" s="44"/>
      <c r="AK5" s="40" t="s">
        <v>20</v>
      </c>
      <c r="AL5" s="41"/>
      <c r="AM5" s="41"/>
      <c r="AN5" s="41"/>
      <c r="AO5" s="44"/>
      <c r="AP5" s="40" t="s">
        <v>21</v>
      </c>
      <c r="AQ5" s="41"/>
      <c r="AR5" s="41"/>
      <c r="AS5" s="41"/>
      <c r="AT5" s="44"/>
      <c r="AU5" s="40" t="s">
        <v>22</v>
      </c>
      <c r="AV5" s="41"/>
      <c r="AW5" s="41"/>
      <c r="AX5" s="41"/>
      <c r="AY5" s="44"/>
      <c r="AZ5" s="40" t="s">
        <v>23</v>
      </c>
      <c r="BA5" s="44"/>
      <c r="BB5" s="40" t="s">
        <v>24</v>
      </c>
      <c r="BC5" s="41"/>
      <c r="BD5" s="40" t="s">
        <v>25</v>
      </c>
      <c r="BE5" s="41"/>
      <c r="BF5" s="40" t="s">
        <v>26</v>
      </c>
      <c r="BG5" s="41"/>
      <c r="BH5" s="41"/>
      <c r="BI5" s="41"/>
      <c r="BJ5" s="44"/>
      <c r="BK5" s="40" t="s">
        <v>27</v>
      </c>
      <c r="BL5" s="41"/>
      <c r="BM5" s="41"/>
      <c r="BN5" s="41"/>
      <c r="BO5" s="44"/>
      <c r="BP5" s="40" t="s">
        <v>28</v>
      </c>
      <c r="BQ5" s="41"/>
      <c r="BR5" s="41"/>
      <c r="BS5" s="41"/>
      <c r="BT5" s="44"/>
      <c r="BU5" s="40" t="s">
        <v>29</v>
      </c>
      <c r="BV5" s="41"/>
      <c r="BW5" s="27"/>
    </row>
    <row r="6" spans="1:75" ht="64.5" customHeight="1" x14ac:dyDescent="0.3">
      <c r="A6" s="35"/>
      <c r="B6" s="38"/>
      <c r="C6" s="35"/>
      <c r="D6" s="27"/>
      <c r="E6" s="27"/>
      <c r="F6" s="27"/>
      <c r="G6" s="33"/>
      <c r="H6" s="33"/>
      <c r="I6" s="33"/>
      <c r="J6" s="33"/>
      <c r="K6" s="33"/>
      <c r="L6" s="42"/>
      <c r="M6" s="43"/>
      <c r="N6" s="42"/>
      <c r="O6" s="45"/>
      <c r="P6" s="42"/>
      <c r="Q6" s="43"/>
      <c r="R6" s="43"/>
      <c r="S6" s="43"/>
      <c r="T6" s="45"/>
      <c r="U6" s="42"/>
      <c r="V6" s="43"/>
      <c r="W6" s="43"/>
      <c r="X6" s="43"/>
      <c r="Y6" s="45"/>
      <c r="Z6" s="42"/>
      <c r="AA6" s="45"/>
      <c r="AB6" s="42"/>
      <c r="AC6" s="43"/>
      <c r="AD6" s="43"/>
      <c r="AE6" s="43"/>
      <c r="AF6" s="45"/>
      <c r="AG6" s="42"/>
      <c r="AH6" s="45"/>
      <c r="AI6" s="42"/>
      <c r="AJ6" s="45"/>
      <c r="AK6" s="42"/>
      <c r="AL6" s="43"/>
      <c r="AM6" s="43"/>
      <c r="AN6" s="43"/>
      <c r="AO6" s="45"/>
      <c r="AP6" s="42"/>
      <c r="AQ6" s="43"/>
      <c r="AR6" s="43"/>
      <c r="AS6" s="43"/>
      <c r="AT6" s="45"/>
      <c r="AU6" s="42"/>
      <c r="AV6" s="43"/>
      <c r="AW6" s="43"/>
      <c r="AX6" s="43"/>
      <c r="AY6" s="45"/>
      <c r="AZ6" s="46"/>
      <c r="BA6" s="48"/>
      <c r="BB6" s="46"/>
      <c r="BC6" s="47"/>
      <c r="BD6" s="46"/>
      <c r="BE6" s="47"/>
      <c r="BF6" s="42"/>
      <c r="BG6" s="43"/>
      <c r="BH6" s="43"/>
      <c r="BI6" s="43"/>
      <c r="BJ6" s="45"/>
      <c r="BK6" s="42"/>
      <c r="BL6" s="43"/>
      <c r="BM6" s="43"/>
      <c r="BN6" s="43"/>
      <c r="BO6" s="45"/>
      <c r="BP6" s="42"/>
      <c r="BQ6" s="43"/>
      <c r="BR6" s="43"/>
      <c r="BS6" s="43"/>
      <c r="BT6" s="45"/>
      <c r="BU6" s="46"/>
      <c r="BV6" s="47"/>
      <c r="BW6" s="27"/>
    </row>
    <row r="7" spans="1:75" x14ac:dyDescent="0.3">
      <c r="A7" s="35"/>
      <c r="B7" s="38"/>
      <c r="C7" s="35"/>
      <c r="D7" s="27"/>
      <c r="E7" s="27"/>
      <c r="F7" s="27"/>
      <c r="G7" s="33" t="s">
        <v>30</v>
      </c>
      <c r="H7" s="33"/>
      <c r="I7" s="33"/>
      <c r="J7" s="33"/>
      <c r="K7" s="33"/>
      <c r="L7" s="23" t="s">
        <v>31</v>
      </c>
      <c r="M7" s="25"/>
      <c r="N7" s="23" t="s">
        <v>32</v>
      </c>
      <c r="O7" s="25"/>
      <c r="P7" s="23" t="s">
        <v>33</v>
      </c>
      <c r="Q7" s="24"/>
      <c r="R7" s="24"/>
      <c r="S7" s="24"/>
      <c r="T7" s="25"/>
      <c r="U7" s="23" t="s">
        <v>34</v>
      </c>
      <c r="V7" s="24"/>
      <c r="W7" s="24"/>
      <c r="X7" s="24"/>
      <c r="Y7" s="25"/>
      <c r="Z7" s="23" t="s">
        <v>35</v>
      </c>
      <c r="AA7" s="25"/>
      <c r="AB7" s="23" t="s">
        <v>36</v>
      </c>
      <c r="AC7" s="24"/>
      <c r="AD7" s="24"/>
      <c r="AE7" s="24"/>
      <c r="AF7" s="25"/>
      <c r="AG7" s="23" t="s">
        <v>37</v>
      </c>
      <c r="AH7" s="25"/>
      <c r="AI7" s="23" t="s">
        <v>38</v>
      </c>
      <c r="AJ7" s="25"/>
      <c r="AK7" s="23" t="s">
        <v>39</v>
      </c>
      <c r="AL7" s="24"/>
      <c r="AM7" s="24"/>
      <c r="AN7" s="24"/>
      <c r="AO7" s="25"/>
      <c r="AP7" s="23" t="s">
        <v>40</v>
      </c>
      <c r="AQ7" s="24"/>
      <c r="AR7" s="24"/>
      <c r="AS7" s="24"/>
      <c r="AT7" s="25"/>
      <c r="AU7" s="23" t="s">
        <v>41</v>
      </c>
      <c r="AV7" s="24"/>
      <c r="AW7" s="24"/>
      <c r="AX7" s="24"/>
      <c r="AY7" s="25"/>
      <c r="AZ7" s="33" t="s">
        <v>42</v>
      </c>
      <c r="BA7" s="33"/>
      <c r="BB7" s="33" t="s">
        <v>43</v>
      </c>
      <c r="BC7" s="33"/>
      <c r="BD7" s="33" t="s">
        <v>44</v>
      </c>
      <c r="BE7" s="33"/>
      <c r="BF7" s="23" t="s">
        <v>45</v>
      </c>
      <c r="BG7" s="24"/>
      <c r="BH7" s="24"/>
      <c r="BI7" s="24"/>
      <c r="BJ7" s="25"/>
      <c r="BK7" s="23" t="s">
        <v>46</v>
      </c>
      <c r="BL7" s="24"/>
      <c r="BM7" s="24"/>
      <c r="BN7" s="24"/>
      <c r="BO7" s="25"/>
      <c r="BP7" s="23" t="s">
        <v>47</v>
      </c>
      <c r="BQ7" s="24"/>
      <c r="BR7" s="24"/>
      <c r="BS7" s="24"/>
      <c r="BT7" s="25"/>
      <c r="BU7" s="33" t="s">
        <v>48</v>
      </c>
      <c r="BV7" s="33"/>
      <c r="BW7" s="27"/>
    </row>
    <row r="8" spans="1:75" x14ac:dyDescent="0.3">
      <c r="A8" s="36"/>
      <c r="B8" s="39"/>
      <c r="C8" s="36"/>
      <c r="D8" s="28"/>
      <c r="E8" s="28"/>
      <c r="F8" s="28"/>
      <c r="G8" s="7" t="s">
        <v>49</v>
      </c>
      <c r="H8" s="7">
        <v>2020</v>
      </c>
      <c r="I8" s="7">
        <v>2021</v>
      </c>
      <c r="J8" s="7">
        <v>2022</v>
      </c>
      <c r="K8" s="7" t="s">
        <v>50</v>
      </c>
      <c r="L8" s="8">
        <v>2022</v>
      </c>
      <c r="M8" s="8" t="s">
        <v>50</v>
      </c>
      <c r="N8" s="8">
        <v>2022</v>
      </c>
      <c r="O8" s="8" t="s">
        <v>50</v>
      </c>
      <c r="P8" s="7" t="s">
        <v>49</v>
      </c>
      <c r="Q8" s="7">
        <v>2020</v>
      </c>
      <c r="R8" s="7">
        <v>2021</v>
      </c>
      <c r="S8" s="7">
        <v>2022</v>
      </c>
      <c r="T8" s="7" t="s">
        <v>50</v>
      </c>
      <c r="U8" s="7" t="s">
        <v>49</v>
      </c>
      <c r="V8" s="7">
        <v>2020</v>
      </c>
      <c r="W8" s="7">
        <v>2021</v>
      </c>
      <c r="X8" s="7">
        <v>2022</v>
      </c>
      <c r="Y8" s="7" t="s">
        <v>50</v>
      </c>
      <c r="Z8" s="7">
        <v>2022</v>
      </c>
      <c r="AA8" s="7" t="s">
        <v>50</v>
      </c>
      <c r="AB8" s="7" t="s">
        <v>49</v>
      </c>
      <c r="AC8" s="7">
        <v>2020</v>
      </c>
      <c r="AD8" s="7">
        <v>2021</v>
      </c>
      <c r="AE8" s="7">
        <v>2022</v>
      </c>
      <c r="AF8" s="7" t="s">
        <v>50</v>
      </c>
      <c r="AG8" s="7">
        <v>2022</v>
      </c>
      <c r="AH8" s="7" t="s">
        <v>50</v>
      </c>
      <c r="AI8" s="7">
        <v>2022</v>
      </c>
      <c r="AJ8" s="7" t="s">
        <v>50</v>
      </c>
      <c r="AK8" s="7" t="s">
        <v>49</v>
      </c>
      <c r="AL8" s="7">
        <v>2020</v>
      </c>
      <c r="AM8" s="7">
        <v>2021</v>
      </c>
      <c r="AN8" s="7">
        <v>2022</v>
      </c>
      <c r="AO8" s="7" t="s">
        <v>50</v>
      </c>
      <c r="AP8" s="7" t="s">
        <v>49</v>
      </c>
      <c r="AQ8" s="7">
        <v>2020</v>
      </c>
      <c r="AR8" s="7">
        <v>2021</v>
      </c>
      <c r="AS8" s="7">
        <v>2022</v>
      </c>
      <c r="AT8" s="7" t="s">
        <v>50</v>
      </c>
      <c r="AU8" s="7" t="s">
        <v>49</v>
      </c>
      <c r="AV8" s="7">
        <v>2020</v>
      </c>
      <c r="AW8" s="7">
        <v>2021</v>
      </c>
      <c r="AX8" s="7">
        <v>2022</v>
      </c>
      <c r="AY8" s="7" t="s">
        <v>50</v>
      </c>
      <c r="AZ8" s="7">
        <v>2022</v>
      </c>
      <c r="BA8" s="7" t="s">
        <v>50</v>
      </c>
      <c r="BB8" s="7">
        <v>2022</v>
      </c>
      <c r="BC8" s="7" t="s">
        <v>50</v>
      </c>
      <c r="BD8" s="7">
        <v>2022</v>
      </c>
      <c r="BE8" s="7" t="s">
        <v>50</v>
      </c>
      <c r="BF8" s="7" t="s">
        <v>49</v>
      </c>
      <c r="BG8" s="7">
        <v>2020</v>
      </c>
      <c r="BH8" s="7">
        <v>2021</v>
      </c>
      <c r="BI8" s="7">
        <v>2022</v>
      </c>
      <c r="BJ8" s="7" t="s">
        <v>50</v>
      </c>
      <c r="BK8" s="7" t="s">
        <v>49</v>
      </c>
      <c r="BL8" s="7">
        <v>2020</v>
      </c>
      <c r="BM8" s="7">
        <v>2021</v>
      </c>
      <c r="BN8" s="7">
        <v>2022</v>
      </c>
      <c r="BO8" s="7" t="s">
        <v>50</v>
      </c>
      <c r="BP8" s="7" t="s">
        <v>49</v>
      </c>
      <c r="BQ8" s="7">
        <v>2020</v>
      </c>
      <c r="BR8" s="7">
        <v>2021</v>
      </c>
      <c r="BS8" s="7">
        <v>2022</v>
      </c>
      <c r="BT8" s="7" t="s">
        <v>50</v>
      </c>
      <c r="BU8" s="7">
        <v>2022</v>
      </c>
      <c r="BV8" s="7" t="s">
        <v>50</v>
      </c>
      <c r="BW8" s="28"/>
    </row>
    <row r="9" spans="1:75" x14ac:dyDescent="0.3">
      <c r="A9" s="9" t="s">
        <v>54</v>
      </c>
      <c r="B9" s="7">
        <v>2</v>
      </c>
      <c r="C9" s="9" t="s">
        <v>55</v>
      </c>
      <c r="D9" s="7">
        <v>4</v>
      </c>
      <c r="E9" s="9" t="s">
        <v>56</v>
      </c>
      <c r="F9" s="7">
        <v>6</v>
      </c>
      <c r="G9" s="9" t="s">
        <v>57</v>
      </c>
      <c r="H9" s="7">
        <v>8</v>
      </c>
      <c r="I9" s="9" t="s">
        <v>58</v>
      </c>
      <c r="J9" s="7">
        <v>10</v>
      </c>
      <c r="K9" s="9" t="s">
        <v>59</v>
      </c>
      <c r="L9" s="7">
        <v>12</v>
      </c>
      <c r="M9" s="9" t="s">
        <v>60</v>
      </c>
      <c r="N9" s="7">
        <v>14</v>
      </c>
      <c r="O9" s="9" t="s">
        <v>61</v>
      </c>
      <c r="P9" s="7">
        <v>16</v>
      </c>
      <c r="Q9" s="9" t="s">
        <v>62</v>
      </c>
      <c r="R9" s="7">
        <v>18</v>
      </c>
      <c r="S9" s="9" t="s">
        <v>63</v>
      </c>
      <c r="T9" s="7">
        <v>20</v>
      </c>
      <c r="U9" s="9" t="s">
        <v>64</v>
      </c>
      <c r="V9" s="7">
        <v>22</v>
      </c>
      <c r="W9" s="9" t="s">
        <v>65</v>
      </c>
      <c r="X9" s="7">
        <v>24</v>
      </c>
      <c r="Y9" s="9" t="s">
        <v>66</v>
      </c>
      <c r="Z9" s="7">
        <v>26</v>
      </c>
      <c r="AA9" s="9" t="s">
        <v>67</v>
      </c>
      <c r="AB9" s="7">
        <v>28</v>
      </c>
      <c r="AC9" s="9" t="s">
        <v>68</v>
      </c>
      <c r="AD9" s="7">
        <v>30</v>
      </c>
      <c r="AE9" s="9" t="s">
        <v>64</v>
      </c>
      <c r="AF9" s="7">
        <v>32</v>
      </c>
      <c r="AG9" s="9" t="s">
        <v>69</v>
      </c>
      <c r="AH9" s="7">
        <v>34</v>
      </c>
      <c r="AI9" s="9" t="s">
        <v>70</v>
      </c>
      <c r="AJ9" s="7">
        <v>36</v>
      </c>
      <c r="AK9" s="9" t="s">
        <v>71</v>
      </c>
      <c r="AL9" s="7">
        <v>38</v>
      </c>
      <c r="AM9" s="9" t="s">
        <v>72</v>
      </c>
      <c r="AN9" s="7">
        <v>40</v>
      </c>
      <c r="AO9" s="9" t="s">
        <v>73</v>
      </c>
      <c r="AP9" s="7">
        <v>42</v>
      </c>
      <c r="AQ9" s="9" t="s">
        <v>74</v>
      </c>
      <c r="AR9" s="7">
        <v>44</v>
      </c>
      <c r="AS9" s="9" t="s">
        <v>75</v>
      </c>
      <c r="AT9" s="7">
        <v>46</v>
      </c>
      <c r="AU9" s="9" t="s">
        <v>76</v>
      </c>
      <c r="AV9" s="7">
        <v>48</v>
      </c>
      <c r="AW9" s="9" t="s">
        <v>77</v>
      </c>
      <c r="AX9" s="7">
        <v>50</v>
      </c>
      <c r="AY9" s="9" t="s">
        <v>78</v>
      </c>
      <c r="AZ9" s="7">
        <v>52</v>
      </c>
      <c r="BA9" s="9" t="s">
        <v>79</v>
      </c>
      <c r="BB9" s="7">
        <v>54</v>
      </c>
      <c r="BC9" s="9" t="s">
        <v>80</v>
      </c>
      <c r="BD9" s="7">
        <v>56</v>
      </c>
      <c r="BE9" s="9" t="s">
        <v>81</v>
      </c>
      <c r="BF9" s="7">
        <v>58</v>
      </c>
      <c r="BG9" s="9" t="s">
        <v>82</v>
      </c>
      <c r="BH9" s="7">
        <v>60</v>
      </c>
      <c r="BI9" s="9" t="s">
        <v>83</v>
      </c>
      <c r="BJ9" s="7">
        <v>62</v>
      </c>
      <c r="BK9" s="9" t="s">
        <v>84</v>
      </c>
      <c r="BL9" s="7">
        <v>64</v>
      </c>
      <c r="BM9" s="9" t="s">
        <v>85</v>
      </c>
      <c r="BN9" s="7">
        <v>66</v>
      </c>
      <c r="BO9" s="9" t="s">
        <v>86</v>
      </c>
      <c r="BP9" s="7">
        <v>68</v>
      </c>
      <c r="BQ9" s="9" t="s">
        <v>87</v>
      </c>
      <c r="BR9" s="7">
        <v>70</v>
      </c>
      <c r="BS9" s="9" t="s">
        <v>88</v>
      </c>
      <c r="BT9" s="7">
        <v>72</v>
      </c>
      <c r="BU9" s="9" t="s">
        <v>89</v>
      </c>
      <c r="BV9" s="7">
        <v>74</v>
      </c>
      <c r="BW9" s="9" t="s">
        <v>90</v>
      </c>
    </row>
    <row r="10" spans="1:75" ht="89.25" x14ac:dyDescent="0.3">
      <c r="A10" s="10" t="s">
        <v>91</v>
      </c>
      <c r="B10" s="11" t="s">
        <v>96</v>
      </c>
      <c r="C10" s="10" t="s">
        <v>93</v>
      </c>
      <c r="D10" s="11" t="s">
        <v>94</v>
      </c>
      <c r="E10" s="10" t="s">
        <v>95</v>
      </c>
      <c r="F10" s="12" t="s">
        <v>92</v>
      </c>
      <c r="G10" s="13">
        <f>H10+I10+J10</f>
        <v>173718.7</v>
      </c>
      <c r="H10" s="13">
        <v>27137.1</v>
      </c>
      <c r="I10" s="13">
        <v>62038.9</v>
      </c>
      <c r="J10" s="13">
        <v>84542.7</v>
      </c>
      <c r="K10" s="14">
        <f>IF(G10&gt;=500000,5,IF(G10&gt;=100000,0.5,IF(G10&gt;0,0.05,0)))</f>
        <v>0.5</v>
      </c>
      <c r="L10" s="13">
        <v>0</v>
      </c>
      <c r="M10" s="14">
        <f>IF(L10&gt;=50,5,0)</f>
        <v>0</v>
      </c>
      <c r="N10" s="13">
        <v>55298.8</v>
      </c>
      <c r="O10" s="14">
        <f>IF(N10&gt;=200000,5,IF(N10&gt;=30000,0.5,IF(N10&gt;0,0.05,0)))</f>
        <v>0.5</v>
      </c>
      <c r="P10" s="13">
        <f>Q10+R10+S10</f>
        <v>6610.2000000000007</v>
      </c>
      <c r="Q10" s="13">
        <v>774.9</v>
      </c>
      <c r="R10" s="13">
        <v>3048.4</v>
      </c>
      <c r="S10" s="13">
        <v>2786.9</v>
      </c>
      <c r="T10" s="14">
        <f>IF(P10&gt;=50000,5,IF(P10&gt;=10000,0.5,IF(P10&gt;0,0.05,0)))</f>
        <v>0.05</v>
      </c>
      <c r="U10" s="13">
        <f>V10+W10+X10</f>
        <v>12292.1</v>
      </c>
      <c r="V10" s="13">
        <v>10889.4</v>
      </c>
      <c r="W10" s="13">
        <v>2812.6</v>
      </c>
      <c r="X10" s="13">
        <v>-1409.9</v>
      </c>
      <c r="Y10" s="14">
        <f>IF(U10&gt;=50000,5,IF(U10&gt;=10000,0.5,IF(U10&gt;0,0.05,0)))</f>
        <v>0.5</v>
      </c>
      <c r="Z10" s="13">
        <v>0</v>
      </c>
      <c r="AA10" s="14">
        <f>IF(Z10&gt;=50,5,IF(Z10&gt;=20,0.5,IF(Z10&gt;0,0.05,0)))</f>
        <v>0</v>
      </c>
      <c r="AB10" s="13">
        <f>AC10+AD10+AE10</f>
        <v>23864.28</v>
      </c>
      <c r="AC10" s="13">
        <v>12708.4</v>
      </c>
      <c r="AD10" s="13">
        <v>9050.7800000000007</v>
      </c>
      <c r="AE10" s="13">
        <v>2105.1</v>
      </c>
      <c r="AF10" s="14">
        <f>IF(AB10&gt;=50000,5,IF(AB10&gt;=10000,0.5,IF(AB10&gt;0,0.05,0)))</f>
        <v>0.5</v>
      </c>
      <c r="AG10" s="13">
        <v>0</v>
      </c>
      <c r="AH10" s="14">
        <f>IF(AG10&gt;=50000,5,IF(AG10&gt;=10000,0.5,IF(AG10&gt;0,0.05,0)))</f>
        <v>0</v>
      </c>
      <c r="AI10" s="13">
        <v>0</v>
      </c>
      <c r="AJ10" s="14">
        <f>IF(AI10&gt;=5000,5,IF(AI10&gt;=3000,0.5,IF(AI10&gt;0,0.05,0)))</f>
        <v>0</v>
      </c>
      <c r="AK10" s="13">
        <f>AL10+AM10+AN10</f>
        <v>12936.7</v>
      </c>
      <c r="AL10" s="13">
        <v>4782.2</v>
      </c>
      <c r="AM10" s="13">
        <v>3572.3</v>
      </c>
      <c r="AN10" s="13">
        <v>4582.2</v>
      </c>
      <c r="AO10" s="14">
        <f>IF(AK10&gt;=3000,5,IF(AK10&gt;=500,0.5,IF(AK10&gt;0,0.05,0)))</f>
        <v>5</v>
      </c>
      <c r="AP10" s="13">
        <f>AQ10+AR10+AS10</f>
        <v>41769.1</v>
      </c>
      <c r="AQ10" s="13">
        <v>17962.099999999999</v>
      </c>
      <c r="AR10" s="13">
        <v>8410.6</v>
      </c>
      <c r="AS10" s="13">
        <v>15396.4</v>
      </c>
      <c r="AT10" s="14">
        <f>IF(AP10&gt;=500,5,IF(AP10&gt;=100,0.5,IF(AP10&gt;0,0.05,0)))</f>
        <v>5</v>
      </c>
      <c r="AU10" s="13">
        <f>AV10+AW10+AX10</f>
        <v>0</v>
      </c>
      <c r="AV10" s="13">
        <v>0</v>
      </c>
      <c r="AW10" s="13">
        <v>0</v>
      </c>
      <c r="AX10" s="13">
        <v>0</v>
      </c>
      <c r="AY10" s="14">
        <f>IF(AU10&gt;=1000,5,IF(AU10&gt;=500,0.5,IF(AU10&gt;0,0.05,0)))</f>
        <v>0</v>
      </c>
      <c r="AZ10" s="13">
        <v>0</v>
      </c>
      <c r="BA10" s="14">
        <f>IF(AZ10&lt;=0,0,IF(AZ10&lt;=0.05,0.5,0))</f>
        <v>0</v>
      </c>
      <c r="BB10" s="13">
        <v>0</v>
      </c>
      <c r="BC10" s="14">
        <f>IF(BB10&gt;=1,0,IF(BB10&gt;0,5,0))</f>
        <v>0</v>
      </c>
      <c r="BD10" s="13">
        <v>0</v>
      </c>
      <c r="BE10" s="14">
        <f>IF(BD10&gt;=1,0,IF(BD10&gt;0,0.5,0))</f>
        <v>0</v>
      </c>
      <c r="BF10" s="13">
        <f>BG10+BH10+BI10</f>
        <v>0</v>
      </c>
      <c r="BG10" s="13">
        <v>0</v>
      </c>
      <c r="BH10" s="13">
        <v>0</v>
      </c>
      <c r="BI10" s="13">
        <v>0</v>
      </c>
      <c r="BJ10" s="14">
        <f>IF(BF10&gt;=500,5,IF(BF10&gt;=100,0.5,IF(BF10&gt;0,0.05,0)))</f>
        <v>0</v>
      </c>
      <c r="BK10" s="13">
        <f>BL10+BM10+BN10</f>
        <v>0</v>
      </c>
      <c r="BL10" s="13">
        <v>0</v>
      </c>
      <c r="BM10" s="13">
        <v>0</v>
      </c>
      <c r="BN10" s="13">
        <v>0</v>
      </c>
      <c r="BO10" s="14">
        <f>IF(BK10&gt;=500,5,IF(BK10&gt;=100,0.5,IF(BK10&gt;0,0.05,0)))</f>
        <v>0</v>
      </c>
      <c r="BP10" s="13">
        <f>BQ10+BR10+BS10</f>
        <v>61697.200000000004</v>
      </c>
      <c r="BQ10" s="13">
        <v>29350</v>
      </c>
      <c r="BR10" s="13">
        <v>22318.3</v>
      </c>
      <c r="BS10" s="13">
        <v>10028.9</v>
      </c>
      <c r="BT10" s="14">
        <f>IF(BP10&gt;=5000,5,IF(BP10&gt;=1000,0.5,IF(BP10&gt;0,0.05,0)))</f>
        <v>5</v>
      </c>
      <c r="BU10" s="13">
        <v>2020</v>
      </c>
      <c r="BV10" s="14">
        <f>IF(BU10&gt;3,0.05,0)</f>
        <v>0.05</v>
      </c>
      <c r="BW10" s="10"/>
    </row>
    <row r="11" spans="1:75" x14ac:dyDescent="0.3">
      <c r="A11" s="15"/>
      <c r="B11" s="15"/>
      <c r="C11" s="15"/>
      <c r="D11" s="16"/>
      <c r="E11" s="16"/>
      <c r="F11" s="15"/>
      <c r="G11" s="17">
        <f t="shared" ref="G11:AL11" si="0">SUM(G10:G10)</f>
        <v>173718.7</v>
      </c>
      <c r="H11" s="17">
        <f t="shared" si="0"/>
        <v>27137.1</v>
      </c>
      <c r="I11" s="17">
        <f t="shared" si="0"/>
        <v>62038.9</v>
      </c>
      <c r="J11" s="17">
        <f t="shared" si="0"/>
        <v>84542.7</v>
      </c>
      <c r="K11" s="17">
        <f t="shared" si="0"/>
        <v>0.5</v>
      </c>
      <c r="L11" s="17">
        <f t="shared" si="0"/>
        <v>0</v>
      </c>
      <c r="M11" s="17">
        <f t="shared" si="0"/>
        <v>0</v>
      </c>
      <c r="N11" s="17">
        <f t="shared" si="0"/>
        <v>55298.8</v>
      </c>
      <c r="O11" s="17">
        <f t="shared" si="0"/>
        <v>0.5</v>
      </c>
      <c r="P11" s="17">
        <f t="shared" si="0"/>
        <v>6610.2000000000007</v>
      </c>
      <c r="Q11" s="17">
        <f t="shared" si="0"/>
        <v>774.9</v>
      </c>
      <c r="R11" s="17">
        <f t="shared" si="0"/>
        <v>3048.4</v>
      </c>
      <c r="S11" s="17">
        <f t="shared" si="0"/>
        <v>2786.9</v>
      </c>
      <c r="T11" s="17">
        <f t="shared" si="0"/>
        <v>0.05</v>
      </c>
      <c r="U11" s="17">
        <f t="shared" si="0"/>
        <v>12292.1</v>
      </c>
      <c r="V11" s="17">
        <f t="shared" si="0"/>
        <v>10889.4</v>
      </c>
      <c r="W11" s="17">
        <f t="shared" si="0"/>
        <v>2812.6</v>
      </c>
      <c r="X11" s="17">
        <f t="shared" si="0"/>
        <v>-1409.9</v>
      </c>
      <c r="Y11" s="17">
        <f t="shared" si="0"/>
        <v>0.5</v>
      </c>
      <c r="Z11" s="17">
        <f t="shared" si="0"/>
        <v>0</v>
      </c>
      <c r="AA11" s="17">
        <f t="shared" si="0"/>
        <v>0</v>
      </c>
      <c r="AB11" s="17">
        <f t="shared" si="0"/>
        <v>23864.28</v>
      </c>
      <c r="AC11" s="17">
        <f t="shared" si="0"/>
        <v>12708.4</v>
      </c>
      <c r="AD11" s="17">
        <f t="shared" si="0"/>
        <v>9050.7800000000007</v>
      </c>
      <c r="AE11" s="17">
        <f t="shared" si="0"/>
        <v>2105.1</v>
      </c>
      <c r="AF11" s="17">
        <f t="shared" si="0"/>
        <v>0.5</v>
      </c>
      <c r="AG11" s="17">
        <f t="shared" si="0"/>
        <v>0</v>
      </c>
      <c r="AH11" s="17">
        <f t="shared" si="0"/>
        <v>0</v>
      </c>
      <c r="AI11" s="17">
        <f t="shared" si="0"/>
        <v>0</v>
      </c>
      <c r="AJ11" s="17">
        <f t="shared" si="0"/>
        <v>0</v>
      </c>
      <c r="AK11" s="17">
        <f t="shared" si="0"/>
        <v>12936.7</v>
      </c>
      <c r="AL11" s="17">
        <f t="shared" si="0"/>
        <v>4782.2</v>
      </c>
      <c r="AM11" s="17">
        <f t="shared" ref="AM11:BR11" si="1">SUM(AM10:AM10)</f>
        <v>3572.3</v>
      </c>
      <c r="AN11" s="17">
        <f t="shared" si="1"/>
        <v>4582.2</v>
      </c>
      <c r="AO11" s="17">
        <f t="shared" si="1"/>
        <v>5</v>
      </c>
      <c r="AP11" s="17">
        <f t="shared" si="1"/>
        <v>41769.1</v>
      </c>
      <c r="AQ11" s="17">
        <f t="shared" si="1"/>
        <v>17962.099999999999</v>
      </c>
      <c r="AR11" s="17">
        <f t="shared" si="1"/>
        <v>8410.6</v>
      </c>
      <c r="AS11" s="17">
        <f t="shared" si="1"/>
        <v>15396.4</v>
      </c>
      <c r="AT11" s="17">
        <f t="shared" si="1"/>
        <v>5</v>
      </c>
      <c r="AU11" s="17">
        <f t="shared" si="1"/>
        <v>0</v>
      </c>
      <c r="AV11" s="17">
        <f t="shared" si="1"/>
        <v>0</v>
      </c>
      <c r="AW11" s="17">
        <f t="shared" si="1"/>
        <v>0</v>
      </c>
      <c r="AX11" s="17">
        <f t="shared" si="1"/>
        <v>0</v>
      </c>
      <c r="AY11" s="17">
        <f t="shared" si="1"/>
        <v>0</v>
      </c>
      <c r="AZ11" s="17">
        <f t="shared" si="1"/>
        <v>0</v>
      </c>
      <c r="BA11" s="17">
        <f t="shared" si="1"/>
        <v>0</v>
      </c>
      <c r="BB11" s="17">
        <f t="shared" si="1"/>
        <v>0</v>
      </c>
      <c r="BC11" s="17">
        <f t="shared" si="1"/>
        <v>0</v>
      </c>
      <c r="BD11" s="17">
        <f t="shared" si="1"/>
        <v>0</v>
      </c>
      <c r="BE11" s="17">
        <f t="shared" si="1"/>
        <v>0</v>
      </c>
      <c r="BF11" s="17">
        <f t="shared" si="1"/>
        <v>0</v>
      </c>
      <c r="BG11" s="17">
        <f t="shared" si="1"/>
        <v>0</v>
      </c>
      <c r="BH11" s="17">
        <f t="shared" si="1"/>
        <v>0</v>
      </c>
      <c r="BI11" s="17">
        <f t="shared" si="1"/>
        <v>0</v>
      </c>
      <c r="BJ11" s="17">
        <f t="shared" si="1"/>
        <v>0</v>
      </c>
      <c r="BK11" s="17">
        <f t="shared" si="1"/>
        <v>0</v>
      </c>
      <c r="BL11" s="17">
        <f t="shared" si="1"/>
        <v>0</v>
      </c>
      <c r="BM11" s="17">
        <f t="shared" si="1"/>
        <v>0</v>
      </c>
      <c r="BN11" s="17">
        <f t="shared" si="1"/>
        <v>0</v>
      </c>
      <c r="BO11" s="17">
        <f t="shared" si="1"/>
        <v>0</v>
      </c>
      <c r="BP11" s="17">
        <f t="shared" si="1"/>
        <v>61697.200000000004</v>
      </c>
      <c r="BQ11" s="17">
        <f t="shared" si="1"/>
        <v>29350</v>
      </c>
      <c r="BR11" s="17">
        <f t="shared" si="1"/>
        <v>22318.3</v>
      </c>
      <c r="BS11" s="17">
        <f t="shared" ref="BS11:BV11" si="2">SUM(BS10:BS10)</f>
        <v>10028.9</v>
      </c>
      <c r="BT11" s="17">
        <f t="shared" si="2"/>
        <v>5</v>
      </c>
      <c r="BU11" s="17">
        <f t="shared" si="2"/>
        <v>2020</v>
      </c>
      <c r="BV11" s="17">
        <f t="shared" si="2"/>
        <v>0.05</v>
      </c>
      <c r="BW11" s="15"/>
    </row>
    <row r="12" spans="1:75" x14ac:dyDescent="0.3">
      <c r="A12" s="29" t="s">
        <v>51</v>
      </c>
      <c r="B12" s="30"/>
      <c r="C12" s="15"/>
      <c r="D12" s="16"/>
      <c r="E12" s="16"/>
      <c r="F12" s="15"/>
      <c r="G12" s="17">
        <f>ROUND(G11-H11-I11-J11,2)</f>
        <v>0</v>
      </c>
      <c r="H12" s="15"/>
      <c r="I12" s="15"/>
      <c r="J12" s="15"/>
      <c r="K12" s="15"/>
      <c r="L12" s="15"/>
      <c r="M12" s="15"/>
      <c r="N12" s="15"/>
      <c r="O12" s="15"/>
      <c r="P12" s="17">
        <f>ROUND(P11-Q11-R11-S11,2)</f>
        <v>0</v>
      </c>
      <c r="Q12" s="15"/>
      <c r="R12" s="15"/>
      <c r="S12" s="15"/>
      <c r="T12" s="15"/>
      <c r="U12" s="17">
        <f>ROUND(U11-V11-W11-X11,2)</f>
        <v>0</v>
      </c>
      <c r="V12" s="15"/>
      <c r="W12" s="15"/>
      <c r="X12" s="15"/>
      <c r="Y12" s="15"/>
      <c r="Z12" s="15"/>
      <c r="AA12" s="15"/>
      <c r="AB12" s="17">
        <f>ROUND(AB11-AC11-AD11-AE11,2)</f>
        <v>0</v>
      </c>
      <c r="AC12" s="15"/>
      <c r="AD12" s="15"/>
      <c r="AE12" s="15"/>
      <c r="AF12" s="15"/>
      <c r="AG12" s="15"/>
      <c r="AH12" s="15"/>
      <c r="AI12" s="15"/>
      <c r="AJ12" s="15"/>
      <c r="AK12" s="17">
        <f>ROUND(AK11-AL11-AM11-AN11,2)</f>
        <v>0</v>
      </c>
      <c r="AL12" s="15"/>
      <c r="AM12" s="15"/>
      <c r="AN12" s="15"/>
      <c r="AO12" s="15"/>
      <c r="AP12" s="17">
        <f>ROUND(AP11-AQ11-AR11-AS11,2)</f>
        <v>0</v>
      </c>
      <c r="AQ12" s="15"/>
      <c r="AR12" s="15"/>
      <c r="AS12" s="15"/>
      <c r="AT12" s="15"/>
      <c r="AU12" s="17">
        <f>ROUND(AU11-AV11-AW11-AX11,2)</f>
        <v>0</v>
      </c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7">
        <f>ROUND(BF11-BG11-BH11-BI11,2)</f>
        <v>0</v>
      </c>
      <c r="BG12" s="15"/>
      <c r="BH12" s="15"/>
      <c r="BI12" s="15"/>
      <c r="BJ12" s="15"/>
      <c r="BK12" s="17">
        <f>ROUND(BK11-BL11-BM11-BN11,2)</f>
        <v>0</v>
      </c>
      <c r="BL12" s="15"/>
      <c r="BM12" s="15"/>
      <c r="BN12" s="15"/>
      <c r="BO12" s="15"/>
      <c r="BP12" s="17">
        <f>ROUND(BP11-BQ11-BR11-BS11,2)</f>
        <v>0</v>
      </c>
      <c r="BQ12" s="15"/>
      <c r="BR12" s="15"/>
      <c r="BS12" s="15"/>
      <c r="BT12" s="15"/>
      <c r="BU12" s="15"/>
      <c r="BV12" s="15"/>
      <c r="BW12" s="15"/>
    </row>
    <row r="13" spans="1:75" x14ac:dyDescent="0.3">
      <c r="A13" s="15"/>
      <c r="C13" s="20" t="s">
        <v>52</v>
      </c>
      <c r="D13" s="19"/>
      <c r="G13" s="15"/>
      <c r="H13" s="31" t="s">
        <v>53</v>
      </c>
      <c r="I13" s="32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</row>
  </sheetData>
  <protectedRanges>
    <protectedRange sqref="BW10" name="Диапазон5_5"/>
    <protectedRange sqref="BQ10:BS10 BL10:BN10 BG10:BI10 BD10 BB10 AZ10 AV10:AX10 BU10" name="ризики з 12 по 22_5"/>
    <protectedRange sqref="AL10:AN10 AI10 AQ10:AS10 AC10:AE10 Z10 X10 Q10:S10 N10 L10 J10 AG10" name="ризик з 1 по 11_5"/>
    <protectedRange sqref="A10:B10 F10" name="інформація про обєкти_5"/>
    <protectedRange sqref="H8:J8 L8 N8 Q8:S8 V8:X8 AC8:AE8 AI8 AL8:AN8 AQ8:AS8 AV8:AX8 BU8 Z8 AG8 AZ8 BB8 BD8 BG8:BI8 BL8:BN8 BQ8:BS8" name="роки_5"/>
    <protectedRange sqref="C10:E10" name="інформація про обєкти_5_1"/>
    <protectedRange sqref="V10:W10" name="ризик з 1 по 11_5_1"/>
    <protectedRange sqref="H10:I10" name="ризик з 1 по 11_5_2"/>
  </protectedRanges>
  <mergeCells count="51">
    <mergeCell ref="A1:D1"/>
    <mergeCell ref="A4:C4"/>
    <mergeCell ref="D4:D8"/>
    <mergeCell ref="E4:E8"/>
    <mergeCell ref="F4:F8"/>
    <mergeCell ref="B2:N2"/>
    <mergeCell ref="G4:BE4"/>
    <mergeCell ref="AB5:AF6"/>
    <mergeCell ref="AG5:AH6"/>
    <mergeCell ref="AI5:AJ6"/>
    <mergeCell ref="AK5:AO6"/>
    <mergeCell ref="AP5:AT6"/>
    <mergeCell ref="AU5:AY6"/>
    <mergeCell ref="BU5:BV6"/>
    <mergeCell ref="AZ5:BA6"/>
    <mergeCell ref="BB5:BC6"/>
    <mergeCell ref="BD5:BE6"/>
    <mergeCell ref="BF5:BJ6"/>
    <mergeCell ref="BK5:BO6"/>
    <mergeCell ref="BP5:BT6"/>
    <mergeCell ref="AK7:AO7"/>
    <mergeCell ref="A5:A8"/>
    <mergeCell ref="B5:B8"/>
    <mergeCell ref="C5:C8"/>
    <mergeCell ref="G5:K6"/>
    <mergeCell ref="L5:M6"/>
    <mergeCell ref="G7:K7"/>
    <mergeCell ref="L7:M7"/>
    <mergeCell ref="N5:O6"/>
    <mergeCell ref="P5:T6"/>
    <mergeCell ref="U5:Y6"/>
    <mergeCell ref="Z5:AA6"/>
    <mergeCell ref="N7:O7"/>
    <mergeCell ref="P7:T7"/>
    <mergeCell ref="U7:Y7"/>
    <mergeCell ref="AP7:AT7"/>
    <mergeCell ref="BW4:BW8"/>
    <mergeCell ref="A12:B12"/>
    <mergeCell ref="H13:I13"/>
    <mergeCell ref="BP7:BT7"/>
    <mergeCell ref="BU7:BV7"/>
    <mergeCell ref="AU7:AY7"/>
    <mergeCell ref="AZ7:BA7"/>
    <mergeCell ref="BB7:BC7"/>
    <mergeCell ref="BD7:BE7"/>
    <mergeCell ref="BF7:BJ7"/>
    <mergeCell ref="BK7:BO7"/>
    <mergeCell ref="Z7:AA7"/>
    <mergeCell ref="AB7:AF7"/>
    <mergeCell ref="AG7:AH7"/>
    <mergeCell ref="AI7:AJ7"/>
  </mergeCells>
  <conditionalFormatting sqref="AK12 AP12 AU12 BF12 BK12 BP12 G12 P12 U12 AB12">
    <cfRule type="cellIs" dxfId="4" priority="1" operator="equal">
      <formula>0</formula>
    </cfRule>
  </conditionalFormatting>
  <conditionalFormatting sqref="G11:BV11">
    <cfRule type="cellIs" dxfId="3" priority="5" stopIfTrue="1" operator="greaterThan">
      <formula>-9.99999999999999E+32</formula>
    </cfRule>
  </conditionalFormatting>
  <conditionalFormatting sqref="A1:D1">
    <cfRule type="cellIs" dxfId="2" priority="2" stopIfTrue="1" operator="equal">
      <formula>"Заповнено вірно"</formula>
    </cfRule>
    <cfRule type="cellIs" dxfId="1" priority="3" stopIfTrue="1" operator="equal">
      <formula>"Заповнено невірно"</formula>
    </cfRule>
    <cfRule type="cellIs" dxfId="0" priority="4" stopIfTrue="1" operator="equal">
      <formula>"#ЗНАЧ!"</formula>
    </cfRule>
  </conditionalFormatting>
  <dataValidations count="1">
    <dataValidation type="custom" allowBlank="1" showInputMessage="1" showErrorMessage="1" error="сюди можна вводити тільки числа" sqref="L10 V10:X10 N10 Q10:S10 BD10 Z10 AC10:AE10 BU10 BQ10:BS10 BL10:BN10 BG10:BI10 AV10:AX10 AL10:AN10 AI10 BB10 AZ10 AQ10:AS10 H10:J10" xr:uid="{00000000-0002-0000-0000-000000000000}">
      <formula1>NOT(ISTEXT(H10))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Еліна</dc:creator>
  <cp:lastModifiedBy>User</cp:lastModifiedBy>
  <cp:lastPrinted>2021-12-30T11:23:49Z</cp:lastPrinted>
  <dcterms:created xsi:type="dcterms:W3CDTF">2021-12-28T13:22:42Z</dcterms:created>
  <dcterms:modified xsi:type="dcterms:W3CDTF">2023-01-24T12:27:01Z</dcterms:modified>
</cp:coreProperties>
</file>